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RENCIA HIT\Desktop\"/>
    </mc:Choice>
  </mc:AlternateContent>
  <bookViews>
    <workbookView xWindow="0" yWindow="0" windowWidth="20490" windowHeight="7755"/>
  </bookViews>
  <sheets>
    <sheet name="2012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C15" i="1" l="1"/>
  <c r="B79" i="1"/>
  <c r="B70" i="1"/>
  <c r="B62" i="1"/>
  <c r="B57" i="1"/>
  <c r="B47" i="1"/>
  <c r="B43" i="1"/>
  <c r="B39" i="1"/>
  <c r="B36" i="1"/>
  <c r="D29" i="1"/>
  <c r="C29" i="1"/>
  <c r="B29" i="1"/>
  <c r="B15" i="1"/>
  <c r="B67" i="1" l="1"/>
  <c r="B34" i="1" l="1"/>
  <c r="B81" i="1" s="1"/>
  <c r="D24" i="1" l="1"/>
  <c r="D25" i="1"/>
  <c r="D28" i="1"/>
  <c r="D27" i="1"/>
  <c r="D26" i="1"/>
  <c r="D23" i="1"/>
  <c r="D21" i="1"/>
  <c r="D20" i="1"/>
  <c r="D19" i="1"/>
  <c r="D18" i="1"/>
  <c r="G9" i="1" l="1"/>
  <c r="G8" i="1"/>
  <c r="F60" i="1"/>
  <c r="G60" i="1" s="1"/>
  <c r="E81" i="1" l="1"/>
  <c r="B10" i="1"/>
  <c r="C10" i="1"/>
  <c r="C34" i="1" l="1"/>
  <c r="D70" i="1"/>
  <c r="C70" i="1"/>
  <c r="F76" i="1"/>
  <c r="G76" i="1" s="1"/>
  <c r="F69" i="1"/>
  <c r="G69" i="1" s="1"/>
  <c r="D67" i="1"/>
  <c r="C67" i="1"/>
  <c r="F64" i="1"/>
  <c r="G64" i="1" s="1"/>
  <c r="F63" i="1"/>
  <c r="G63" i="1" s="1"/>
  <c r="D62" i="1"/>
  <c r="C62" i="1"/>
  <c r="D57" i="1"/>
  <c r="C57" i="1"/>
  <c r="C54" i="1"/>
  <c r="F51" i="1"/>
  <c r="G51" i="1" s="1"/>
  <c r="F49" i="1"/>
  <c r="G49" i="1" s="1"/>
  <c r="C51" i="1"/>
  <c r="F48" i="1"/>
  <c r="G48" i="1" s="1"/>
  <c r="F46" i="1"/>
  <c r="G46" i="1" s="1"/>
  <c r="D43" i="1"/>
  <c r="C43" i="1"/>
  <c r="F45" i="1"/>
  <c r="G45" i="1" s="1"/>
  <c r="F42" i="1"/>
  <c r="G42" i="1" s="1"/>
  <c r="D39" i="1"/>
  <c r="C39" i="1"/>
  <c r="F38" i="1"/>
  <c r="D36" i="1"/>
  <c r="C36" i="1"/>
  <c r="D34" i="1"/>
  <c r="F35" i="1"/>
  <c r="F34" i="1" s="1"/>
  <c r="D79" i="1"/>
  <c r="D82" i="1" s="1"/>
  <c r="C79" i="1"/>
  <c r="C82" i="1" s="1"/>
  <c r="C47" i="1" l="1"/>
  <c r="C81" i="1" s="1"/>
  <c r="C84" i="1" s="1"/>
  <c r="G35" i="1"/>
  <c r="G34" i="1" s="1"/>
  <c r="F50" i="1"/>
  <c r="G50" i="1" s="1"/>
  <c r="G38" i="1"/>
  <c r="D47" i="1"/>
  <c r="D17" i="1"/>
  <c r="D15" i="1" s="1"/>
  <c r="D81" i="1" l="1"/>
  <c r="D84" i="1" s="1"/>
  <c r="B84" i="1"/>
  <c r="F37" i="1"/>
  <c r="F16" i="1"/>
  <c r="G37" i="1" l="1"/>
  <c r="G36" i="1" s="1"/>
  <c r="F36" i="1"/>
  <c r="G16" i="1"/>
  <c r="F22" i="1"/>
  <c r="F17" i="1"/>
  <c r="F10" i="1" l="1"/>
  <c r="F71" i="1"/>
  <c r="F65" i="1"/>
  <c r="F62" i="1" s="1"/>
  <c r="F54" i="1"/>
  <c r="F53" i="1"/>
  <c r="F41" i="1"/>
  <c r="F33" i="1"/>
  <c r="F32" i="1"/>
  <c r="G32" i="1" s="1"/>
  <c r="F31" i="1"/>
  <c r="F80" i="1"/>
  <c r="F79" i="1" s="1"/>
  <c r="F82" i="1" s="1"/>
  <c r="F78" i="1"/>
  <c r="F75" i="1"/>
  <c r="F74" i="1"/>
  <c r="F73" i="1"/>
  <c r="F72" i="1"/>
  <c r="F66" i="1"/>
  <c r="F61" i="1"/>
  <c r="F59" i="1"/>
  <c r="F56" i="1"/>
  <c r="F55" i="1"/>
  <c r="F52" i="1"/>
  <c r="F25" i="1"/>
  <c r="F30" i="1"/>
  <c r="F29" i="1" s="1"/>
  <c r="F28" i="1"/>
  <c r="F27" i="1"/>
  <c r="F47" i="1" l="1"/>
  <c r="F68" i="1"/>
  <c r="F67" i="1" s="1"/>
  <c r="F58" i="1"/>
  <c r="F57" i="1" s="1"/>
  <c r="F44" i="1"/>
  <c r="F43" i="1" s="1"/>
  <c r="F40" i="1"/>
  <c r="F39" i="1" s="1"/>
  <c r="F19" i="1"/>
  <c r="F21" i="1"/>
  <c r="F26" i="1"/>
  <c r="F77" i="1"/>
  <c r="F70" i="1" s="1"/>
  <c r="F23" i="1"/>
  <c r="F18" i="1"/>
  <c r="F15" i="1" s="1"/>
  <c r="F24" i="1"/>
  <c r="F20" i="1"/>
  <c r="G33" i="1"/>
  <c r="G22" i="1"/>
  <c r="G71" i="1" l="1"/>
  <c r="G72" i="1"/>
  <c r="G73" i="1"/>
  <c r="G74" i="1"/>
  <c r="G75" i="1"/>
  <c r="G77" i="1"/>
  <c r="G78" i="1"/>
  <c r="G80" i="1"/>
  <c r="G68" i="1"/>
  <c r="G67" i="1" s="1"/>
  <c r="G66" i="1"/>
  <c r="G59" i="1"/>
  <c r="G56" i="1"/>
  <c r="G55" i="1"/>
  <c r="G54" i="1"/>
  <c r="G53" i="1"/>
  <c r="G52" i="1"/>
  <c r="G44" i="1"/>
  <c r="G43" i="1" s="1"/>
  <c r="G41" i="1"/>
  <c r="G40" i="1"/>
  <c r="G17" i="1"/>
  <c r="G28" i="1"/>
  <c r="G27" i="1"/>
  <c r="G26" i="1"/>
  <c r="G25" i="1"/>
  <c r="G24" i="1"/>
  <c r="G23" i="1"/>
  <c r="G19" i="1"/>
  <c r="G20" i="1"/>
  <c r="G30" i="1"/>
  <c r="G18" i="1"/>
  <c r="B93" i="1"/>
  <c r="G70" i="1" l="1"/>
  <c r="F81" i="1"/>
  <c r="F84" i="1" s="1"/>
  <c r="G47" i="1"/>
  <c r="G39" i="1"/>
  <c r="G79" i="1"/>
  <c r="G82" i="1" s="1"/>
  <c r="G65" i="1"/>
  <c r="G62" i="1" s="1"/>
  <c r="G58" i="1"/>
  <c r="G31" i="1"/>
  <c r="G29" i="1" s="1"/>
  <c r="G61" i="1"/>
  <c r="G21" i="1"/>
  <c r="G15" i="1" s="1"/>
  <c r="G57" i="1" l="1"/>
  <c r="G81" i="1"/>
  <c r="G84" i="1" s="1"/>
  <c r="B99" i="1" s="1"/>
  <c r="F92" i="1"/>
  <c r="G10" i="1" l="1"/>
  <c r="B98" i="1" s="1"/>
  <c r="G86" i="1" l="1"/>
  <c r="F91" i="1" l="1"/>
  <c r="F93" i="1" s="1"/>
  <c r="B100" i="1" s="1"/>
  <c r="B101" i="1" s="1"/>
</calcChain>
</file>

<file path=xl/sharedStrings.xml><?xml version="1.0" encoding="utf-8"?>
<sst xmlns="http://schemas.openxmlformats.org/spreadsheetml/2006/main" count="106" uniqueCount="98">
  <si>
    <t>ANUAL</t>
  </si>
  <si>
    <t>TOTAL INGRESOS OPERACIONALES</t>
  </si>
  <si>
    <t>HONORARIOS</t>
  </si>
  <si>
    <t>Utiles, fotocopias y papeleria</t>
  </si>
  <si>
    <t>SEGUROS</t>
  </si>
  <si>
    <t>Transportes, fletes y acarreos</t>
  </si>
  <si>
    <t>TOTAL MES</t>
  </si>
  <si>
    <t>TOTAL GASTOS DE ADMINISTRACIÓN</t>
  </si>
  <si>
    <t>CONCEPTO</t>
  </si>
  <si>
    <t>GASTOS DE PERSONAL</t>
  </si>
  <si>
    <t>VALOR</t>
  </si>
  <si>
    <t>CANTIDAD</t>
  </si>
  <si>
    <t>TOTAL</t>
  </si>
  <si>
    <t>TOTAL INVERSIONES</t>
  </si>
  <si>
    <t>INGRESOS</t>
  </si>
  <si>
    <t>EGRESOS</t>
  </si>
  <si>
    <t>INVERSIONES</t>
  </si>
  <si>
    <t xml:space="preserve">SALDO FINAL </t>
  </si>
  <si>
    <t>CIRCULO DE TRABAJADORES DE LOS MEDIOS DE COMUNICACIÓN DE VÉLEZ Y RICAURTE - CICOVERI</t>
  </si>
  <si>
    <t>Nit.820.001.498 - 3</t>
  </si>
  <si>
    <t>Servicios sociales</t>
  </si>
  <si>
    <t>Cesantias</t>
  </si>
  <si>
    <t>Int / Cesantias</t>
  </si>
  <si>
    <t>Prima de servicios</t>
  </si>
  <si>
    <t xml:space="preserve">Vacaciones </t>
  </si>
  <si>
    <t>Aportes E.P.S</t>
  </si>
  <si>
    <t>Aportes Fondos de pensiones</t>
  </si>
  <si>
    <t>Aportes C.C.F</t>
  </si>
  <si>
    <t>Aportes I.C.B.F</t>
  </si>
  <si>
    <t>Aportes SENA</t>
  </si>
  <si>
    <t>Sueldos - (Operadores de audio)</t>
  </si>
  <si>
    <t>Vr. MES</t>
  </si>
  <si>
    <t>Vr.ANUAL</t>
  </si>
  <si>
    <t xml:space="preserve">Director </t>
  </si>
  <si>
    <t>Contador</t>
  </si>
  <si>
    <t>Horas extras y recargos</t>
  </si>
  <si>
    <t>ARRENDAMIENTOS</t>
  </si>
  <si>
    <t>Oficina - Emisora Hit Stereo</t>
  </si>
  <si>
    <t>CONTRIBUCIONES</t>
  </si>
  <si>
    <t>Acueducto y alcantarillado</t>
  </si>
  <si>
    <t>Energía eléctrica</t>
  </si>
  <si>
    <t>Servicio telefónico</t>
  </si>
  <si>
    <t>Envío correspondencia</t>
  </si>
  <si>
    <t>TRAMITES Y LICENCIAS</t>
  </si>
  <si>
    <t>Ministerio de comunicaciones</t>
  </si>
  <si>
    <t>MANTENIMIENTOS</t>
  </si>
  <si>
    <t>Construcciones y edificaciones</t>
  </si>
  <si>
    <t>Equipo de computación y comunicación</t>
  </si>
  <si>
    <t>Flota y equipo de transporte</t>
  </si>
  <si>
    <t>GASTOS DE VIAJE</t>
  </si>
  <si>
    <t>Tiquetes, peajes</t>
  </si>
  <si>
    <t>DIVERSOS</t>
  </si>
  <si>
    <t>Libros, suscripciones, periodicos</t>
  </si>
  <si>
    <t>Gastos de representación y relaciones públicas</t>
  </si>
  <si>
    <t>Elementos de aseo y cafeteria</t>
  </si>
  <si>
    <t>Combustibles y lubricantes</t>
  </si>
  <si>
    <t>Taxis y buses</t>
  </si>
  <si>
    <t>Casino y restaurante</t>
  </si>
  <si>
    <t>Diversos</t>
  </si>
  <si>
    <t>Publicidad</t>
  </si>
  <si>
    <t>GASTOS OPERACIONALES DE ADMINISTRACIÓN</t>
  </si>
  <si>
    <t>GASTOS OPERACIONALES DE VENTAS</t>
  </si>
  <si>
    <t>TOTAL GASTOS DE VENTAS</t>
  </si>
  <si>
    <t>Reiversión excedentes sociales</t>
  </si>
  <si>
    <t>Polizas de cumplimiento</t>
  </si>
  <si>
    <t xml:space="preserve">Dotaciones </t>
  </si>
  <si>
    <t>Asesoría Jurídica</t>
  </si>
  <si>
    <t>Tecnico electrónico</t>
  </si>
  <si>
    <t xml:space="preserve">TOTAL GASTOS </t>
  </si>
  <si>
    <t>PRESUP.2018</t>
  </si>
  <si>
    <t>EJECUTADO</t>
  </si>
  <si>
    <t>IMPUESTOS</t>
  </si>
  <si>
    <t>De vehículos</t>
  </si>
  <si>
    <t>SOAT</t>
  </si>
  <si>
    <t>Aseo y vigilancia</t>
  </si>
  <si>
    <t>Operadores de audio</t>
  </si>
  <si>
    <t>Elaboración de facturación</t>
  </si>
  <si>
    <t>Liquidación planillas seguridad social</t>
  </si>
  <si>
    <t>Otros - Estampillas</t>
  </si>
  <si>
    <t>Renovación Registro Mercantil</t>
  </si>
  <si>
    <t>Trámites y licencias</t>
  </si>
  <si>
    <t>Terrenos</t>
  </si>
  <si>
    <t>Peajes</t>
  </si>
  <si>
    <t>INGRESOS 2018</t>
  </si>
  <si>
    <t>GASTOS 2018</t>
  </si>
  <si>
    <t xml:space="preserve">Actividades de radio - Publicidad </t>
  </si>
  <si>
    <t>Sayco</t>
  </si>
  <si>
    <t>Acinpro</t>
  </si>
  <si>
    <t>Ministerio de telecomunicaciones</t>
  </si>
  <si>
    <t xml:space="preserve">SERVICIOS </t>
  </si>
  <si>
    <t>PRESUPUESTO 2019</t>
  </si>
  <si>
    <t>INGRESOS 2019</t>
  </si>
  <si>
    <t>PRESUP.2019</t>
  </si>
  <si>
    <t>GASTOS 2019</t>
  </si>
  <si>
    <t>Aportes ARL</t>
  </si>
  <si>
    <t>RESULTADO DEL EJERCICIO 2019</t>
  </si>
  <si>
    <t>RELACIÓN DE INVERSIONES 2019</t>
  </si>
  <si>
    <t>CONSOLIDADO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</si>
</sst>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$_-;\-* #,##0.00\ _$_-;_-* &quot;-&quot;??\ _$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 Narrow"/>
      <family val="2"/>
    </font>
    <font>
      <b/>
      <i/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9"/>
      <name val="Arial Narrow"/>
      <family val="2"/>
    </font>
    <font>
      <sz val="9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1" tint="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1" tint="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4" fillId="0" borderId="0" xfId="0" applyFont="1" applyBorder="1" applyAlignment="1">
      <alignment vertical="center"/>
    </xf>
    <xf numFmtId="43" fontId="4" fillId="0" borderId="0" xfId="1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43" fontId="5" fillId="0" borderId="0" xfId="1" applyFont="1" applyBorder="1" applyAlignment="1">
      <alignment vertical="center"/>
    </xf>
    <xf numFmtId="43" fontId="4" fillId="0" borderId="0" xfId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43" fontId="5" fillId="0" borderId="0" xfId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43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43" fontId="6" fillId="3" borderId="1" xfId="1" applyFont="1" applyFill="1" applyBorder="1" applyAlignment="1">
      <alignment vertical="center"/>
    </xf>
    <xf numFmtId="2" fontId="6" fillId="3" borderId="1" xfId="1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43" fontId="6" fillId="0" borderId="0" xfId="1" applyFont="1" applyFill="1" applyBorder="1" applyAlignment="1">
      <alignment vertical="center"/>
    </xf>
    <xf numFmtId="43" fontId="6" fillId="0" borderId="0" xfId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vertical="center"/>
    </xf>
    <xf numFmtId="43" fontId="7" fillId="0" borderId="0" xfId="1" applyFont="1" applyBorder="1" applyAlignment="1">
      <alignment vertical="center"/>
    </xf>
    <xf numFmtId="43" fontId="7" fillId="0" borderId="1" xfId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43" fontId="6" fillId="2" borderId="1" xfId="1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3" fontId="7" fillId="0" borderId="1" xfId="1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43" fontId="6" fillId="2" borderId="1" xfId="1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43" fontId="6" fillId="0" borderId="0" xfId="1" applyFont="1" applyBorder="1" applyAlignment="1">
      <alignment vertical="center"/>
    </xf>
    <xf numFmtId="43" fontId="7" fillId="0" borderId="1" xfId="0" applyNumberFormat="1" applyFont="1" applyBorder="1" applyAlignment="1">
      <alignment horizontal="center" vertical="center"/>
    </xf>
    <xf numFmtId="43" fontId="6" fillId="2" borderId="4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vertical="center"/>
    </xf>
    <xf numFmtId="43" fontId="6" fillId="3" borderId="6" xfId="1" applyFont="1" applyFill="1" applyBorder="1" applyAlignment="1">
      <alignment horizontal="center" vertical="center"/>
    </xf>
    <xf numFmtId="164" fontId="7" fillId="0" borderId="0" xfId="0" applyNumberFormat="1" applyFont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43" fontId="7" fillId="0" borderId="0" xfId="1" applyFont="1" applyFill="1" applyBorder="1" applyAlignment="1">
      <alignment horizontal="center" vertical="center"/>
    </xf>
    <xf numFmtId="43" fontId="7" fillId="0" borderId="0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43" fontId="6" fillId="3" borderId="9" xfId="1" applyFont="1" applyFill="1" applyBorder="1" applyAlignment="1">
      <alignment horizontal="center" vertical="center"/>
    </xf>
    <xf numFmtId="43" fontId="6" fillId="3" borderId="6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6" fillId="3" borderId="8" xfId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I105"/>
  <sheetViews>
    <sheetView tabSelected="1" topLeftCell="A49" zoomScale="145" zoomScaleNormal="145" workbookViewId="0">
      <selection activeCell="C67" sqref="C1:C1048576"/>
    </sheetView>
  </sheetViews>
  <sheetFormatPr baseColWidth="10" defaultRowHeight="12" customHeight="1" x14ac:dyDescent="0.25"/>
  <cols>
    <col min="1" max="1" width="35" style="1" customWidth="1"/>
    <col min="2" max="2" width="11.5703125" style="1" bestFit="1" customWidth="1"/>
    <col min="3" max="3" width="11.5703125" style="1" customWidth="1"/>
    <col min="4" max="4" width="11" style="3" bestFit="1" customWidth="1"/>
    <col min="5" max="5" width="9.28515625" style="3" bestFit="1" customWidth="1"/>
    <col min="6" max="6" width="11.5703125" style="1" bestFit="1" customWidth="1"/>
    <col min="7" max="7" width="12.28515625" style="1" customWidth="1"/>
    <col min="8" max="8" width="11.42578125" style="1"/>
    <col min="9" max="9" width="12.7109375" style="1" bestFit="1" customWidth="1"/>
    <col min="10" max="16384" width="11.42578125" style="1"/>
  </cols>
  <sheetData>
    <row r="1" spans="1:8" ht="12" customHeight="1" x14ac:dyDescent="0.25">
      <c r="A1" s="52" t="s">
        <v>18</v>
      </c>
      <c r="B1" s="52"/>
      <c r="C1" s="52"/>
      <c r="D1" s="52"/>
      <c r="E1" s="52"/>
      <c r="F1" s="52"/>
      <c r="G1" s="52"/>
    </row>
    <row r="2" spans="1:8" ht="12" customHeight="1" x14ac:dyDescent="0.25">
      <c r="A2" s="53" t="s">
        <v>19</v>
      </c>
      <c r="B2" s="53"/>
      <c r="C2" s="53"/>
      <c r="D2" s="53"/>
      <c r="E2" s="53"/>
      <c r="F2" s="53"/>
      <c r="G2" s="53"/>
    </row>
    <row r="3" spans="1:8" ht="12" customHeight="1" x14ac:dyDescent="0.25">
      <c r="A3" s="52" t="s">
        <v>90</v>
      </c>
      <c r="B3" s="52"/>
      <c r="C3" s="52"/>
      <c r="D3" s="52"/>
      <c r="E3" s="52"/>
      <c r="F3" s="52"/>
      <c r="G3" s="52"/>
    </row>
    <row r="6" spans="1:8" s="8" customFormat="1" ht="14.25" customHeight="1" x14ac:dyDescent="0.25">
      <c r="A6" s="55" t="s">
        <v>83</v>
      </c>
      <c r="B6" s="55"/>
      <c r="C6" s="55"/>
      <c r="D6" s="55" t="s">
        <v>91</v>
      </c>
      <c r="E6" s="55"/>
      <c r="F6" s="55"/>
      <c r="G6" s="55"/>
    </row>
    <row r="7" spans="1:8" s="8" customFormat="1" ht="12" customHeight="1" x14ac:dyDescent="0.25">
      <c r="A7" s="37" t="s">
        <v>8</v>
      </c>
      <c r="B7" s="39" t="s">
        <v>69</v>
      </c>
      <c r="C7" s="37" t="s">
        <v>70</v>
      </c>
      <c r="D7" s="37"/>
      <c r="E7" s="37" t="s">
        <v>11</v>
      </c>
      <c r="F7" s="37" t="s">
        <v>6</v>
      </c>
      <c r="G7" s="37" t="s">
        <v>0</v>
      </c>
    </row>
    <row r="8" spans="1:8" s="8" customFormat="1" ht="12" customHeight="1" x14ac:dyDescent="0.25">
      <c r="A8" s="9" t="s">
        <v>85</v>
      </c>
      <c r="B8" s="10">
        <v>122400000</v>
      </c>
      <c r="C8" s="10">
        <v>121082800</v>
      </c>
      <c r="D8" s="11"/>
      <c r="E8" s="11">
        <v>560</v>
      </c>
      <c r="F8" s="10">
        <v>10400000</v>
      </c>
      <c r="G8" s="10">
        <f>+F8*12</f>
        <v>124800000</v>
      </c>
    </row>
    <row r="9" spans="1:8" s="8" customFormat="1" ht="12" customHeight="1" x14ac:dyDescent="0.25">
      <c r="A9" s="9" t="s">
        <v>20</v>
      </c>
      <c r="B9" s="10">
        <v>23520000</v>
      </c>
      <c r="C9" s="10">
        <v>26403000</v>
      </c>
      <c r="D9" s="11"/>
      <c r="E9" s="11">
        <v>360</v>
      </c>
      <c r="F9" s="10">
        <v>2100000</v>
      </c>
      <c r="G9" s="10">
        <f>+F9*12</f>
        <v>25200000</v>
      </c>
    </row>
    <row r="10" spans="1:8" s="8" customFormat="1" ht="12" customHeight="1" x14ac:dyDescent="0.25">
      <c r="A10" s="12" t="s">
        <v>1</v>
      </c>
      <c r="B10" s="13">
        <f>SUM(B8:B9)</f>
        <v>145920000</v>
      </c>
      <c r="C10" s="13">
        <f>SUM(C8:C9)</f>
        <v>147485800</v>
      </c>
      <c r="D10" s="14"/>
      <c r="E10" s="14"/>
      <c r="F10" s="13">
        <f>SUM(F8:F9)</f>
        <v>12500000</v>
      </c>
      <c r="G10" s="13">
        <f>SUM(G8:G9)</f>
        <v>150000000</v>
      </c>
    </row>
    <row r="11" spans="1:8" s="8" customFormat="1" ht="8.25" customHeight="1" x14ac:dyDescent="0.25">
      <c r="A11" s="15"/>
      <c r="B11" s="16"/>
      <c r="C11" s="16"/>
      <c r="D11" s="17"/>
      <c r="E11" s="17"/>
      <c r="F11" s="16"/>
      <c r="G11" s="16"/>
    </row>
    <row r="12" spans="1:8" s="8" customFormat="1" ht="14.25" customHeight="1" x14ac:dyDescent="0.25">
      <c r="A12" s="55" t="s">
        <v>84</v>
      </c>
      <c r="B12" s="55"/>
      <c r="C12" s="55"/>
      <c r="D12" s="56" t="s">
        <v>93</v>
      </c>
      <c r="E12" s="57"/>
      <c r="F12" s="57"/>
      <c r="G12" s="50"/>
    </row>
    <row r="13" spans="1:8" s="8" customFormat="1" ht="12" customHeight="1" x14ac:dyDescent="0.25">
      <c r="A13" s="38" t="s">
        <v>8</v>
      </c>
      <c r="B13" s="58" t="s">
        <v>69</v>
      </c>
      <c r="C13" s="58" t="s">
        <v>70</v>
      </c>
      <c r="D13" s="47" t="s">
        <v>92</v>
      </c>
      <c r="E13" s="47" t="s">
        <v>11</v>
      </c>
      <c r="F13" s="45" t="s">
        <v>31</v>
      </c>
      <c r="G13" s="47" t="s">
        <v>32</v>
      </c>
      <c r="H13" s="19"/>
    </row>
    <row r="14" spans="1:8" s="8" customFormat="1" ht="12" customHeight="1" x14ac:dyDescent="0.25">
      <c r="A14" s="12" t="s">
        <v>60</v>
      </c>
      <c r="B14" s="48"/>
      <c r="C14" s="48"/>
      <c r="D14" s="48"/>
      <c r="E14" s="48"/>
      <c r="F14" s="46"/>
      <c r="G14" s="48"/>
    </row>
    <row r="15" spans="1:8" s="8" customFormat="1" ht="12" customHeight="1" x14ac:dyDescent="0.25">
      <c r="A15" s="12" t="s">
        <v>9</v>
      </c>
      <c r="B15" s="13">
        <f>SUM(B16:B28)</f>
        <v>43876456</v>
      </c>
      <c r="C15" s="13">
        <f>SUM(C16:C28)</f>
        <v>40116360</v>
      </c>
      <c r="D15" s="13">
        <f t="shared" ref="D15:G15" si="0">SUM(D16:D28)</f>
        <v>1336865</v>
      </c>
      <c r="E15" s="13"/>
      <c r="F15" s="13">
        <f t="shared" si="0"/>
        <v>4074160</v>
      </c>
      <c r="G15" s="13">
        <f t="shared" si="0"/>
        <v>47545920</v>
      </c>
    </row>
    <row r="16" spans="1:8" s="8" customFormat="1" ht="12" customHeight="1" x14ac:dyDescent="0.25">
      <c r="A16" s="9" t="s">
        <v>30</v>
      </c>
      <c r="B16" s="20">
        <v>28124712</v>
      </c>
      <c r="C16" s="20">
        <v>25623371</v>
      </c>
      <c r="D16" s="20">
        <v>828116</v>
      </c>
      <c r="E16" s="21">
        <v>3</v>
      </c>
      <c r="F16" s="20">
        <f>+D16*E16</f>
        <v>2484348</v>
      </c>
      <c r="G16" s="20">
        <f>+F16*12</f>
        <v>29812176</v>
      </c>
    </row>
    <row r="17" spans="1:7" s="8" customFormat="1" ht="12" customHeight="1" x14ac:dyDescent="0.25">
      <c r="A17" s="9" t="s">
        <v>35</v>
      </c>
      <c r="B17" s="20">
        <v>390624</v>
      </c>
      <c r="C17" s="20">
        <v>0</v>
      </c>
      <c r="D17" s="20">
        <f>+ROUND((D16/240*1.25),0)</f>
        <v>4313</v>
      </c>
      <c r="E17" s="21">
        <v>8</v>
      </c>
      <c r="F17" s="20">
        <f>+D17*E17</f>
        <v>34504</v>
      </c>
      <c r="G17" s="20">
        <f>+F17*12</f>
        <v>414048</v>
      </c>
    </row>
    <row r="18" spans="1:7" s="8" customFormat="1" ht="12" customHeight="1" x14ac:dyDescent="0.25">
      <c r="A18" s="9" t="s">
        <v>21</v>
      </c>
      <c r="B18" s="20">
        <v>2343708</v>
      </c>
      <c r="C18" s="20">
        <v>2213151</v>
      </c>
      <c r="D18" s="20">
        <f>+ROUND((D$16*0.0833),0)</f>
        <v>68982</v>
      </c>
      <c r="E18" s="21">
        <v>3</v>
      </c>
      <c r="F18" s="20">
        <f t="shared" ref="F18:F28" si="1">+D18*E18</f>
        <v>206946</v>
      </c>
      <c r="G18" s="20">
        <f t="shared" ref="G18:G56" si="2">+F18*12</f>
        <v>2483352</v>
      </c>
    </row>
    <row r="19" spans="1:7" s="8" customFormat="1" ht="12" customHeight="1" x14ac:dyDescent="0.25">
      <c r="A19" s="9" t="s">
        <v>22</v>
      </c>
      <c r="B19" s="20">
        <v>281232</v>
      </c>
      <c r="C19" s="20">
        <v>173290</v>
      </c>
      <c r="D19" s="20">
        <f>+ROUND((D$16*0.01),0)</f>
        <v>8281</v>
      </c>
      <c r="E19" s="21">
        <v>3</v>
      </c>
      <c r="F19" s="20">
        <f t="shared" si="1"/>
        <v>24843</v>
      </c>
      <c r="G19" s="20">
        <f t="shared" si="2"/>
        <v>298116</v>
      </c>
    </row>
    <row r="20" spans="1:7" s="8" customFormat="1" ht="12" customHeight="1" x14ac:dyDescent="0.25">
      <c r="A20" s="9" t="s">
        <v>23</v>
      </c>
      <c r="B20" s="20">
        <v>2343708</v>
      </c>
      <c r="C20" s="20">
        <v>2213153</v>
      </c>
      <c r="D20" s="20">
        <f t="shared" ref="D20" si="3">+ROUND((D$16*0.0833),0)</f>
        <v>68982</v>
      </c>
      <c r="E20" s="21">
        <v>3</v>
      </c>
      <c r="F20" s="20">
        <f t="shared" si="1"/>
        <v>206946</v>
      </c>
      <c r="G20" s="20">
        <f t="shared" si="2"/>
        <v>2483352</v>
      </c>
    </row>
    <row r="21" spans="1:7" s="8" customFormat="1" ht="12" customHeight="1" x14ac:dyDescent="0.25">
      <c r="A21" s="9" t="s">
        <v>24</v>
      </c>
      <c r="B21" s="20">
        <v>1171872</v>
      </c>
      <c r="C21" s="20">
        <v>1530033</v>
      </c>
      <c r="D21" s="20">
        <f>+ROUND((D$16*0.0417),0)</f>
        <v>34532</v>
      </c>
      <c r="E21" s="21">
        <v>3</v>
      </c>
      <c r="F21" s="20">
        <f t="shared" si="1"/>
        <v>103596</v>
      </c>
      <c r="G21" s="20">
        <f t="shared" si="2"/>
        <v>1243152</v>
      </c>
    </row>
    <row r="22" spans="1:7" s="8" customFormat="1" ht="12" customHeight="1" x14ac:dyDescent="0.25">
      <c r="A22" s="9" t="s">
        <v>65</v>
      </c>
      <c r="B22" s="20">
        <v>625600</v>
      </c>
      <c r="C22" s="20">
        <v>250000</v>
      </c>
      <c r="D22" s="20">
        <v>42000</v>
      </c>
      <c r="E22" s="21">
        <v>4</v>
      </c>
      <c r="F22" s="20">
        <f>+D22*E22</f>
        <v>168000</v>
      </c>
      <c r="G22" s="20">
        <f>+F22*E22</f>
        <v>672000</v>
      </c>
    </row>
    <row r="23" spans="1:7" s="8" customFormat="1" ht="12" customHeight="1" x14ac:dyDescent="0.25">
      <c r="A23" s="9" t="s">
        <v>94</v>
      </c>
      <c r="B23" s="20">
        <v>295200</v>
      </c>
      <c r="C23" s="20">
        <v>280230</v>
      </c>
      <c r="D23" s="20">
        <f>+ROUND((D$16*0.00512),0)</f>
        <v>4240</v>
      </c>
      <c r="E23" s="21">
        <v>3</v>
      </c>
      <c r="F23" s="20">
        <f t="shared" si="1"/>
        <v>12720</v>
      </c>
      <c r="G23" s="20">
        <f t="shared" si="2"/>
        <v>152640</v>
      </c>
    </row>
    <row r="24" spans="1:7" s="8" customFormat="1" ht="12" customHeight="1" x14ac:dyDescent="0.25">
      <c r="A24" s="9" t="s">
        <v>25</v>
      </c>
      <c r="B24" s="20">
        <v>2392200</v>
      </c>
      <c r="C24" s="20">
        <v>2260176</v>
      </c>
      <c r="D24" s="20">
        <f>+ROUND((D$16*0.085),0)</f>
        <v>70390</v>
      </c>
      <c r="E24" s="21">
        <v>3</v>
      </c>
      <c r="F24" s="20">
        <f t="shared" si="1"/>
        <v>211170</v>
      </c>
      <c r="G24" s="20">
        <f t="shared" si="2"/>
        <v>2534040</v>
      </c>
    </row>
    <row r="25" spans="1:7" s="8" customFormat="1" ht="12" customHeight="1" x14ac:dyDescent="0.25">
      <c r="A25" s="9" t="s">
        <v>26</v>
      </c>
      <c r="B25" s="20">
        <v>3375000</v>
      </c>
      <c r="C25" s="20">
        <v>3189276</v>
      </c>
      <c r="D25" s="20">
        <f>+ROUND((D$16*0.16),0)</f>
        <v>132499</v>
      </c>
      <c r="E25" s="21">
        <v>3</v>
      </c>
      <c r="F25" s="20">
        <f t="shared" si="1"/>
        <v>397497</v>
      </c>
      <c r="G25" s="20">
        <f t="shared" si="2"/>
        <v>4769964</v>
      </c>
    </row>
    <row r="26" spans="1:7" s="8" customFormat="1" ht="12" customHeight="1" x14ac:dyDescent="0.25">
      <c r="A26" s="9" t="s">
        <v>27</v>
      </c>
      <c r="B26" s="20">
        <v>1125000</v>
      </c>
      <c r="C26" s="20">
        <v>1059360</v>
      </c>
      <c r="D26" s="20">
        <f>+ROUND((D$16*0.04),0)</f>
        <v>33125</v>
      </c>
      <c r="E26" s="21">
        <v>3</v>
      </c>
      <c r="F26" s="20">
        <f t="shared" si="1"/>
        <v>99375</v>
      </c>
      <c r="G26" s="20">
        <f t="shared" si="2"/>
        <v>1192500</v>
      </c>
    </row>
    <row r="27" spans="1:7" s="8" customFormat="1" ht="12" customHeight="1" x14ac:dyDescent="0.25">
      <c r="A27" s="9" t="s">
        <v>28</v>
      </c>
      <c r="B27" s="20">
        <v>844200</v>
      </c>
      <c r="C27" s="20">
        <v>794520</v>
      </c>
      <c r="D27" s="20">
        <f>+ROUND((D$16*0.03),0)</f>
        <v>24843</v>
      </c>
      <c r="E27" s="21">
        <v>3</v>
      </c>
      <c r="F27" s="20">
        <f t="shared" si="1"/>
        <v>74529</v>
      </c>
      <c r="G27" s="20">
        <f t="shared" si="2"/>
        <v>894348</v>
      </c>
    </row>
    <row r="28" spans="1:7" s="8" customFormat="1" ht="12" customHeight="1" x14ac:dyDescent="0.25">
      <c r="A28" s="9" t="s">
        <v>29</v>
      </c>
      <c r="B28" s="20">
        <v>563400</v>
      </c>
      <c r="C28" s="20">
        <v>529800</v>
      </c>
      <c r="D28" s="20">
        <f>+ROUND((D$16*0.02),0)</f>
        <v>16562</v>
      </c>
      <c r="E28" s="21">
        <v>3</v>
      </c>
      <c r="F28" s="20">
        <f t="shared" si="1"/>
        <v>49686</v>
      </c>
      <c r="G28" s="20">
        <f t="shared" si="2"/>
        <v>596232</v>
      </c>
    </row>
    <row r="29" spans="1:7" s="8" customFormat="1" ht="12" customHeight="1" x14ac:dyDescent="0.25">
      <c r="A29" s="12" t="s">
        <v>2</v>
      </c>
      <c r="B29" s="13">
        <f>SUM(B30:B33)</f>
        <v>29365096</v>
      </c>
      <c r="C29" s="13">
        <f t="shared" ref="C29:G29" si="4">SUM(C30:C33)</f>
        <v>26995612</v>
      </c>
      <c r="D29" s="13">
        <f t="shared" si="4"/>
        <v>4892134</v>
      </c>
      <c r="E29" s="13"/>
      <c r="F29" s="13">
        <f t="shared" si="4"/>
        <v>4892134</v>
      </c>
      <c r="G29" s="13">
        <f t="shared" si="4"/>
        <v>31205608</v>
      </c>
    </row>
    <row r="30" spans="1:7" s="8" customFormat="1" ht="12" customHeight="1" x14ac:dyDescent="0.25">
      <c r="A30" s="9" t="s">
        <v>34</v>
      </c>
      <c r="B30" s="20">
        <v>4200000</v>
      </c>
      <c r="C30" s="20">
        <v>3700000</v>
      </c>
      <c r="D30" s="20">
        <v>350000</v>
      </c>
      <c r="E30" s="21">
        <v>1</v>
      </c>
      <c r="F30" s="20">
        <f>+D30*E30</f>
        <v>350000</v>
      </c>
      <c r="G30" s="20">
        <f>+F30*12</f>
        <v>4200000</v>
      </c>
    </row>
    <row r="31" spans="1:7" s="8" customFormat="1" ht="12" customHeight="1" x14ac:dyDescent="0.25">
      <c r="A31" s="9" t="s">
        <v>33</v>
      </c>
      <c r="B31" s="20">
        <v>7095096</v>
      </c>
      <c r="C31" s="20">
        <v>7575612</v>
      </c>
      <c r="D31" s="20">
        <v>640134</v>
      </c>
      <c r="E31" s="21">
        <v>1</v>
      </c>
      <c r="F31" s="20">
        <f t="shared" ref="F31:F33" si="5">+D31*E31</f>
        <v>640134</v>
      </c>
      <c r="G31" s="20">
        <f t="shared" si="2"/>
        <v>7681608</v>
      </c>
    </row>
    <row r="32" spans="1:7" s="8" customFormat="1" ht="12" customHeight="1" x14ac:dyDescent="0.25">
      <c r="A32" s="9" t="s">
        <v>67</v>
      </c>
      <c r="B32" s="20">
        <v>15720000</v>
      </c>
      <c r="C32" s="20">
        <v>15720000</v>
      </c>
      <c r="D32" s="20">
        <v>1402000</v>
      </c>
      <c r="E32" s="21">
        <v>1</v>
      </c>
      <c r="F32" s="20">
        <f t="shared" si="5"/>
        <v>1402000</v>
      </c>
      <c r="G32" s="20">
        <f>+F32*12</f>
        <v>16824000</v>
      </c>
    </row>
    <row r="33" spans="1:7" s="8" customFormat="1" ht="12" customHeight="1" x14ac:dyDescent="0.25">
      <c r="A33" s="9" t="s">
        <v>66</v>
      </c>
      <c r="B33" s="20">
        <v>2350000</v>
      </c>
      <c r="C33" s="20">
        <v>0</v>
      </c>
      <c r="D33" s="20">
        <v>2500000</v>
      </c>
      <c r="E33" s="21">
        <v>1</v>
      </c>
      <c r="F33" s="20">
        <f t="shared" si="5"/>
        <v>2500000</v>
      </c>
      <c r="G33" s="20">
        <f>+F33*E33</f>
        <v>2500000</v>
      </c>
    </row>
    <row r="34" spans="1:7" s="8" customFormat="1" ht="12" customHeight="1" x14ac:dyDescent="0.25">
      <c r="A34" s="12" t="s">
        <v>71</v>
      </c>
      <c r="B34" s="13">
        <f>+B35</f>
        <v>218000</v>
      </c>
      <c r="C34" s="13">
        <f t="shared" ref="C34" si="6">+C35</f>
        <v>216600</v>
      </c>
      <c r="D34" s="13">
        <f>+D35</f>
        <v>230000</v>
      </c>
      <c r="E34" s="13"/>
      <c r="F34" s="13">
        <f t="shared" ref="F34:G34" si="7">+F35</f>
        <v>230000</v>
      </c>
      <c r="G34" s="13">
        <f t="shared" si="7"/>
        <v>230000</v>
      </c>
    </row>
    <row r="35" spans="1:7" s="8" customFormat="1" ht="12" customHeight="1" x14ac:dyDescent="0.25">
      <c r="A35" s="22" t="s">
        <v>72</v>
      </c>
      <c r="B35" s="20">
        <v>218000</v>
      </c>
      <c r="C35" s="20">
        <v>216600</v>
      </c>
      <c r="D35" s="20">
        <v>230000</v>
      </c>
      <c r="E35" s="21">
        <v>1</v>
      </c>
      <c r="F35" s="20">
        <f t="shared" ref="F35" si="8">+D35*E35</f>
        <v>230000</v>
      </c>
      <c r="G35" s="20">
        <f>+F35*E35</f>
        <v>230000</v>
      </c>
    </row>
    <row r="36" spans="1:7" s="8" customFormat="1" ht="12" customHeight="1" x14ac:dyDescent="0.25">
      <c r="A36" s="12" t="s">
        <v>36</v>
      </c>
      <c r="B36" s="13">
        <f>SUM(B37:B38)</f>
        <v>10080000</v>
      </c>
      <c r="C36" s="13">
        <f t="shared" ref="C36:D36" si="9">SUM(C37:C38)</f>
        <v>6920000</v>
      </c>
      <c r="D36" s="13">
        <f t="shared" si="9"/>
        <v>890000</v>
      </c>
      <c r="E36" s="13"/>
      <c r="F36" s="13">
        <f t="shared" ref="F36" si="10">SUM(F37:F38)</f>
        <v>890000</v>
      </c>
      <c r="G36" s="13">
        <f t="shared" ref="G36" si="11">SUM(G37:G38)</f>
        <v>10680000</v>
      </c>
    </row>
    <row r="37" spans="1:7" s="8" customFormat="1" ht="12" customHeight="1" x14ac:dyDescent="0.25">
      <c r="A37" s="22" t="s">
        <v>37</v>
      </c>
      <c r="B37" s="20">
        <v>5760000</v>
      </c>
      <c r="C37" s="20">
        <v>6580000</v>
      </c>
      <c r="D37" s="20">
        <v>530000</v>
      </c>
      <c r="E37" s="21">
        <v>1</v>
      </c>
      <c r="F37" s="20">
        <f>+D37*E37</f>
        <v>530000</v>
      </c>
      <c r="G37" s="20">
        <f>+F37*12</f>
        <v>6360000</v>
      </c>
    </row>
    <row r="38" spans="1:7" s="8" customFormat="1" ht="12" customHeight="1" x14ac:dyDescent="0.25">
      <c r="A38" s="22" t="s">
        <v>47</v>
      </c>
      <c r="B38" s="20">
        <v>4320000</v>
      </c>
      <c r="C38" s="20">
        <v>340000</v>
      </c>
      <c r="D38" s="20">
        <v>360000</v>
      </c>
      <c r="E38" s="21">
        <v>1</v>
      </c>
      <c r="F38" s="20">
        <f>+D38*E38</f>
        <v>360000</v>
      </c>
      <c r="G38" s="20">
        <f>+F38*12</f>
        <v>4320000</v>
      </c>
    </row>
    <row r="39" spans="1:7" s="8" customFormat="1" ht="12" customHeight="1" x14ac:dyDescent="0.25">
      <c r="A39" s="12" t="s">
        <v>38</v>
      </c>
      <c r="B39" s="13">
        <f>SUM(B40:B42)</f>
        <v>8344800</v>
      </c>
      <c r="C39" s="13">
        <f t="shared" ref="C39:D39" si="12">SUM(C40:C42)</f>
        <v>2174038</v>
      </c>
      <c r="D39" s="13">
        <f t="shared" si="12"/>
        <v>1100000</v>
      </c>
      <c r="E39" s="13"/>
      <c r="F39" s="13">
        <f>SUM(F40:F42)</f>
        <v>1100000</v>
      </c>
      <c r="G39" s="13">
        <f>SUM(G40:G42)</f>
        <v>13200000</v>
      </c>
    </row>
    <row r="40" spans="1:7" s="8" customFormat="1" ht="12" customHeight="1" x14ac:dyDescent="0.25">
      <c r="A40" s="22" t="s">
        <v>86</v>
      </c>
      <c r="B40" s="20">
        <v>796800</v>
      </c>
      <c r="C40" s="20">
        <v>796740</v>
      </c>
      <c r="D40" s="20">
        <v>190000</v>
      </c>
      <c r="E40" s="21">
        <v>1</v>
      </c>
      <c r="F40" s="20">
        <f t="shared" ref="F40:F41" si="13">+D40*E40</f>
        <v>190000</v>
      </c>
      <c r="G40" s="20">
        <f t="shared" si="2"/>
        <v>2280000</v>
      </c>
    </row>
    <row r="41" spans="1:7" s="8" customFormat="1" ht="12" customHeight="1" x14ac:dyDescent="0.25">
      <c r="A41" s="22" t="s">
        <v>87</v>
      </c>
      <c r="B41" s="20">
        <v>828000</v>
      </c>
      <c r="C41" s="20">
        <v>825298</v>
      </c>
      <c r="D41" s="20">
        <v>190000</v>
      </c>
      <c r="E41" s="21">
        <v>1</v>
      </c>
      <c r="F41" s="20">
        <f t="shared" si="13"/>
        <v>190000</v>
      </c>
      <c r="G41" s="20">
        <f t="shared" si="2"/>
        <v>2280000</v>
      </c>
    </row>
    <row r="42" spans="1:7" s="8" customFormat="1" ht="12" customHeight="1" x14ac:dyDescent="0.25">
      <c r="A42" s="22" t="s">
        <v>88</v>
      </c>
      <c r="B42" s="20">
        <v>6720000</v>
      </c>
      <c r="C42" s="20">
        <v>552000</v>
      </c>
      <c r="D42" s="20">
        <v>720000</v>
      </c>
      <c r="E42" s="21">
        <v>1</v>
      </c>
      <c r="F42" s="20">
        <f t="shared" ref="F42" si="14">+D42*E42</f>
        <v>720000</v>
      </c>
      <c r="G42" s="20">
        <f t="shared" ref="G42" si="15">+F42*12</f>
        <v>8640000</v>
      </c>
    </row>
    <row r="43" spans="1:7" s="8" customFormat="1" ht="12" customHeight="1" x14ac:dyDescent="0.25">
      <c r="A43" s="12" t="s">
        <v>4</v>
      </c>
      <c r="B43" s="13">
        <f>SUM(B44:B46)</f>
        <v>1770000</v>
      </c>
      <c r="C43" s="13">
        <f t="shared" ref="C43:D43" si="16">+SUM(C44:C46)</f>
        <v>1740405</v>
      </c>
      <c r="D43" s="13">
        <f t="shared" si="16"/>
        <v>1880000</v>
      </c>
      <c r="E43" s="13"/>
      <c r="F43" s="13">
        <f t="shared" ref="F43:G43" si="17">+SUM(F44:F46)</f>
        <v>1880000</v>
      </c>
      <c r="G43" s="13">
        <f t="shared" si="17"/>
        <v>1880000</v>
      </c>
    </row>
    <row r="44" spans="1:7" s="8" customFormat="1" ht="12" customHeight="1" x14ac:dyDescent="0.25">
      <c r="A44" s="22" t="s">
        <v>64</v>
      </c>
      <c r="B44" s="20">
        <v>150000</v>
      </c>
      <c r="C44" s="20">
        <v>134745</v>
      </c>
      <c r="D44" s="20">
        <v>180000</v>
      </c>
      <c r="E44" s="21">
        <v>1</v>
      </c>
      <c r="F44" s="20">
        <f>+D44*E44</f>
        <v>180000</v>
      </c>
      <c r="G44" s="20">
        <f>+F44</f>
        <v>180000</v>
      </c>
    </row>
    <row r="45" spans="1:7" s="8" customFormat="1" ht="12" customHeight="1" x14ac:dyDescent="0.25">
      <c r="A45" s="22" t="s">
        <v>48</v>
      </c>
      <c r="B45" s="20">
        <v>920000</v>
      </c>
      <c r="C45" s="20">
        <v>910000</v>
      </c>
      <c r="D45" s="20">
        <v>960000</v>
      </c>
      <c r="E45" s="21">
        <v>1</v>
      </c>
      <c r="F45" s="20">
        <f>+D45*E45</f>
        <v>960000</v>
      </c>
      <c r="G45" s="20">
        <f>+F45</f>
        <v>960000</v>
      </c>
    </row>
    <row r="46" spans="1:7" s="8" customFormat="1" ht="12" customHeight="1" x14ac:dyDescent="0.25">
      <c r="A46" s="22" t="s">
        <v>73</v>
      </c>
      <c r="B46" s="20">
        <v>700000</v>
      </c>
      <c r="C46" s="20">
        <v>695660</v>
      </c>
      <c r="D46" s="20">
        <v>740000</v>
      </c>
      <c r="E46" s="21">
        <v>1</v>
      </c>
      <c r="F46" s="20">
        <f>+D46*E46</f>
        <v>740000</v>
      </c>
      <c r="G46" s="20">
        <f>+F46</f>
        <v>740000</v>
      </c>
    </row>
    <row r="47" spans="1:7" s="8" customFormat="1" ht="12" customHeight="1" x14ac:dyDescent="0.25">
      <c r="A47" s="12" t="s">
        <v>89</v>
      </c>
      <c r="B47" s="13">
        <f>SUM(B48:B56)</f>
        <v>21109000</v>
      </c>
      <c r="C47" s="13">
        <f>SUM(C48:C56)</f>
        <v>19452166</v>
      </c>
      <c r="D47" s="13">
        <f>SUM(D48:D56)</f>
        <v>1740000</v>
      </c>
      <c r="E47" s="13"/>
      <c r="F47" s="13">
        <f>SUM(F48:F56)</f>
        <v>1740000</v>
      </c>
      <c r="G47" s="13">
        <f t="shared" ref="G47" si="18">SUM(G48:G56)</f>
        <v>20550000</v>
      </c>
    </row>
    <row r="48" spans="1:7" s="8" customFormat="1" ht="12" customHeight="1" x14ac:dyDescent="0.25">
      <c r="A48" s="22" t="s">
        <v>74</v>
      </c>
      <c r="B48" s="20">
        <v>1320000</v>
      </c>
      <c r="C48" s="20">
        <v>1200000</v>
      </c>
      <c r="D48" s="20">
        <v>120000</v>
      </c>
      <c r="E48" s="21">
        <v>1</v>
      </c>
      <c r="F48" s="20">
        <f t="shared" ref="F48" si="19">+D48*E48</f>
        <v>120000</v>
      </c>
      <c r="G48" s="20">
        <f t="shared" ref="G48" si="20">+F48*12</f>
        <v>1440000</v>
      </c>
    </row>
    <row r="49" spans="1:7" s="8" customFormat="1" ht="12" customHeight="1" x14ac:dyDescent="0.25">
      <c r="A49" s="22" t="s">
        <v>75</v>
      </c>
      <c r="B49" s="20">
        <v>8160000</v>
      </c>
      <c r="C49" s="20">
        <v>8127468</v>
      </c>
      <c r="D49" s="20">
        <v>720000</v>
      </c>
      <c r="E49" s="21">
        <v>1</v>
      </c>
      <c r="F49" s="20">
        <f t="shared" ref="F49" si="21">+D49*E49</f>
        <v>720000</v>
      </c>
      <c r="G49" s="20">
        <f t="shared" ref="G49" si="22">+F49*12</f>
        <v>8640000</v>
      </c>
    </row>
    <row r="50" spans="1:7" s="8" customFormat="1" ht="12" customHeight="1" x14ac:dyDescent="0.25">
      <c r="A50" s="22" t="s">
        <v>77</v>
      </c>
      <c r="B50" s="20">
        <v>864000</v>
      </c>
      <c r="C50" s="20">
        <v>60000</v>
      </c>
      <c r="D50" s="20">
        <v>0</v>
      </c>
      <c r="E50" s="21">
        <v>1</v>
      </c>
      <c r="F50" s="20">
        <f t="shared" ref="F50" si="23">+D50*E50</f>
        <v>0</v>
      </c>
      <c r="G50" s="20">
        <f t="shared" ref="G50" si="24">+F50*12</f>
        <v>0</v>
      </c>
    </row>
    <row r="51" spans="1:7" s="8" customFormat="1" ht="12" customHeight="1" x14ac:dyDescent="0.25">
      <c r="A51" s="22" t="s">
        <v>76</v>
      </c>
      <c r="B51" s="20">
        <v>1320000</v>
      </c>
      <c r="C51" s="20">
        <f>80000*12</f>
        <v>960000</v>
      </c>
      <c r="D51" s="20">
        <v>110000</v>
      </c>
      <c r="E51" s="21">
        <v>1</v>
      </c>
      <c r="F51" s="20">
        <f t="shared" ref="F51" si="25">+D51*E51</f>
        <v>110000</v>
      </c>
      <c r="G51" s="20">
        <f t="shared" ref="G51" si="26">+F51*12</f>
        <v>1320000</v>
      </c>
    </row>
    <row r="52" spans="1:7" s="8" customFormat="1" ht="12" customHeight="1" x14ac:dyDescent="0.25">
      <c r="A52" s="22" t="s">
        <v>39</v>
      </c>
      <c r="B52" s="20">
        <v>660000</v>
      </c>
      <c r="C52" s="20">
        <v>601090</v>
      </c>
      <c r="D52" s="20">
        <v>60000</v>
      </c>
      <c r="E52" s="21">
        <v>1</v>
      </c>
      <c r="F52" s="20">
        <f t="shared" ref="F52:F56" si="27">+D52*E52</f>
        <v>60000</v>
      </c>
      <c r="G52" s="20">
        <f t="shared" si="2"/>
        <v>720000</v>
      </c>
    </row>
    <row r="53" spans="1:7" s="8" customFormat="1" ht="12" customHeight="1" x14ac:dyDescent="0.25">
      <c r="A53" s="22" t="s">
        <v>40</v>
      </c>
      <c r="B53" s="20">
        <v>5880000</v>
      </c>
      <c r="C53" s="20">
        <v>5873330</v>
      </c>
      <c r="D53" s="20">
        <v>450000</v>
      </c>
      <c r="E53" s="21">
        <v>1</v>
      </c>
      <c r="F53" s="20">
        <f t="shared" si="27"/>
        <v>450000</v>
      </c>
      <c r="G53" s="20">
        <f t="shared" si="2"/>
        <v>5400000</v>
      </c>
    </row>
    <row r="54" spans="1:7" s="8" customFormat="1" ht="12" customHeight="1" x14ac:dyDescent="0.25">
      <c r="A54" s="22" t="s">
        <v>41</v>
      </c>
      <c r="B54" s="20">
        <v>2700000</v>
      </c>
      <c r="C54" s="20">
        <f>1248952+1295526</f>
        <v>2544478</v>
      </c>
      <c r="D54" s="20">
        <v>230000</v>
      </c>
      <c r="E54" s="21">
        <v>1</v>
      </c>
      <c r="F54" s="20">
        <f t="shared" si="27"/>
        <v>230000</v>
      </c>
      <c r="G54" s="20">
        <f t="shared" si="2"/>
        <v>2760000</v>
      </c>
    </row>
    <row r="55" spans="1:7" s="8" customFormat="1" ht="12" customHeight="1" x14ac:dyDescent="0.25">
      <c r="A55" s="22" t="s">
        <v>42</v>
      </c>
      <c r="B55" s="20">
        <v>25000</v>
      </c>
      <c r="C55" s="20">
        <v>77800</v>
      </c>
      <c r="D55" s="20">
        <v>30000</v>
      </c>
      <c r="E55" s="21">
        <v>1</v>
      </c>
      <c r="F55" s="20">
        <f t="shared" si="27"/>
        <v>30000</v>
      </c>
      <c r="G55" s="20">
        <f>+F55</f>
        <v>30000</v>
      </c>
    </row>
    <row r="56" spans="1:7" s="8" customFormat="1" ht="12" customHeight="1" x14ac:dyDescent="0.25">
      <c r="A56" s="22" t="s">
        <v>5</v>
      </c>
      <c r="B56" s="20">
        <v>180000</v>
      </c>
      <c r="C56" s="20">
        <v>8000</v>
      </c>
      <c r="D56" s="20">
        <v>20000</v>
      </c>
      <c r="E56" s="21">
        <v>1</v>
      </c>
      <c r="F56" s="20">
        <f t="shared" si="27"/>
        <v>20000</v>
      </c>
      <c r="G56" s="20">
        <f t="shared" si="2"/>
        <v>240000</v>
      </c>
    </row>
    <row r="57" spans="1:7" s="8" customFormat="1" ht="12" customHeight="1" x14ac:dyDescent="0.25">
      <c r="A57" s="12" t="s">
        <v>43</v>
      </c>
      <c r="B57" s="13">
        <f>SUM(B58:B61)</f>
        <v>2974000</v>
      </c>
      <c r="C57" s="13">
        <f t="shared" ref="C57:D57" si="28">SUM(C58:C61)</f>
        <v>1687400</v>
      </c>
      <c r="D57" s="13">
        <f t="shared" si="28"/>
        <v>2495500</v>
      </c>
      <c r="E57" s="13"/>
      <c r="F57" s="13">
        <f t="shared" ref="F57:G57" si="29">SUM(F58:F61)</f>
        <v>2974000</v>
      </c>
      <c r="G57" s="13">
        <f t="shared" si="29"/>
        <v>2974000</v>
      </c>
    </row>
    <row r="58" spans="1:7" s="8" customFormat="1" ht="12" customHeight="1" x14ac:dyDescent="0.25">
      <c r="A58" s="22" t="s">
        <v>44</v>
      </c>
      <c r="B58" s="20">
        <v>1200000</v>
      </c>
      <c r="C58" s="20"/>
      <c r="D58" s="20">
        <v>1200000</v>
      </c>
      <c r="E58" s="21">
        <v>1</v>
      </c>
      <c r="F58" s="20">
        <f t="shared" ref="F58:F61" si="30">+D58*E58</f>
        <v>1200000</v>
      </c>
      <c r="G58" s="20">
        <f>+F58</f>
        <v>1200000</v>
      </c>
    </row>
    <row r="59" spans="1:7" s="8" customFormat="1" ht="12" customHeight="1" x14ac:dyDescent="0.25">
      <c r="A59" s="22" t="s">
        <v>79</v>
      </c>
      <c r="B59" s="20">
        <v>1200000</v>
      </c>
      <c r="C59" s="20">
        <v>1133200</v>
      </c>
      <c r="D59" s="20">
        <v>1200000</v>
      </c>
      <c r="E59" s="21">
        <v>1</v>
      </c>
      <c r="F59" s="20">
        <f t="shared" si="30"/>
        <v>1200000</v>
      </c>
      <c r="G59" s="20">
        <f>+F59</f>
        <v>1200000</v>
      </c>
    </row>
    <row r="60" spans="1:7" s="8" customFormat="1" ht="12" customHeight="1" x14ac:dyDescent="0.25">
      <c r="A60" s="22" t="s">
        <v>80</v>
      </c>
      <c r="B60" s="20">
        <v>52000</v>
      </c>
      <c r="C60" s="20">
        <v>44200</v>
      </c>
      <c r="D60" s="20">
        <v>52000</v>
      </c>
      <c r="E60" s="21">
        <v>1</v>
      </c>
      <c r="F60" s="20">
        <f t="shared" ref="F60" si="31">+D60*E60</f>
        <v>52000</v>
      </c>
      <c r="G60" s="20">
        <f>+F60</f>
        <v>52000</v>
      </c>
    </row>
    <row r="61" spans="1:7" s="8" customFormat="1" ht="12" customHeight="1" x14ac:dyDescent="0.25">
      <c r="A61" s="22" t="s">
        <v>78</v>
      </c>
      <c r="B61" s="20">
        <v>522000</v>
      </c>
      <c r="C61" s="20">
        <v>510000</v>
      </c>
      <c r="D61" s="20">
        <v>43500</v>
      </c>
      <c r="E61" s="21">
        <v>12</v>
      </c>
      <c r="F61" s="20">
        <f t="shared" si="30"/>
        <v>522000</v>
      </c>
      <c r="G61" s="20">
        <f>+F61</f>
        <v>522000</v>
      </c>
    </row>
    <row r="62" spans="1:7" s="8" customFormat="1" ht="12" customHeight="1" x14ac:dyDescent="0.25">
      <c r="A62" s="12" t="s">
        <v>45</v>
      </c>
      <c r="B62" s="13">
        <f>SUM(B63:B66)</f>
        <v>850000</v>
      </c>
      <c r="C62" s="13">
        <f>SUM(C63:C66)</f>
        <v>2595800</v>
      </c>
      <c r="D62" s="13">
        <f>SUM(D63:D66)</f>
        <v>1030000</v>
      </c>
      <c r="E62" s="13"/>
      <c r="F62" s="13">
        <f>SUM(F63:F66)</f>
        <v>1030000</v>
      </c>
      <c r="G62" s="13">
        <f>SUM(G63:G66)</f>
        <v>1030000</v>
      </c>
    </row>
    <row r="63" spans="1:7" s="8" customFormat="1" ht="12" customHeight="1" x14ac:dyDescent="0.25">
      <c r="A63" s="22" t="s">
        <v>81</v>
      </c>
      <c r="B63" s="20">
        <v>250000</v>
      </c>
      <c r="C63" s="20">
        <v>5900</v>
      </c>
      <c r="D63" s="20">
        <v>250000</v>
      </c>
      <c r="E63" s="21">
        <v>1</v>
      </c>
      <c r="F63" s="20">
        <f t="shared" ref="F63" si="32">+D63*E63</f>
        <v>250000</v>
      </c>
      <c r="G63" s="20">
        <f t="shared" ref="G63" si="33">+F63</f>
        <v>250000</v>
      </c>
    </row>
    <row r="64" spans="1:7" s="8" customFormat="1" ht="12" customHeight="1" x14ac:dyDescent="0.25">
      <c r="A64" s="22" t="s">
        <v>46</v>
      </c>
      <c r="B64" s="20">
        <v>150000</v>
      </c>
      <c r="C64" s="20">
        <v>120000</v>
      </c>
      <c r="D64" s="20">
        <v>150000</v>
      </c>
      <c r="E64" s="21">
        <v>1</v>
      </c>
      <c r="F64" s="20">
        <f t="shared" ref="F64" si="34">+D64*E64</f>
        <v>150000</v>
      </c>
      <c r="G64" s="20">
        <f t="shared" ref="G64" si="35">+F64</f>
        <v>150000</v>
      </c>
    </row>
    <row r="65" spans="1:7" s="8" customFormat="1" ht="12" customHeight="1" x14ac:dyDescent="0.25">
      <c r="A65" s="22" t="s">
        <v>47</v>
      </c>
      <c r="B65" s="20">
        <v>200000</v>
      </c>
      <c r="C65" s="20">
        <v>2218400</v>
      </c>
      <c r="D65" s="20">
        <v>380000</v>
      </c>
      <c r="E65" s="21">
        <v>1</v>
      </c>
      <c r="F65" s="20">
        <f t="shared" ref="F65:F66" si="36">+D65*E65</f>
        <v>380000</v>
      </c>
      <c r="G65" s="20">
        <f t="shared" ref="G65:G80" si="37">+F65</f>
        <v>380000</v>
      </c>
    </row>
    <row r="66" spans="1:7" s="8" customFormat="1" ht="12" customHeight="1" x14ac:dyDescent="0.25">
      <c r="A66" s="22" t="s">
        <v>48</v>
      </c>
      <c r="B66" s="20">
        <v>250000</v>
      </c>
      <c r="C66" s="20">
        <v>251500</v>
      </c>
      <c r="D66" s="20">
        <v>250000</v>
      </c>
      <c r="E66" s="21">
        <v>1</v>
      </c>
      <c r="F66" s="20">
        <f t="shared" si="36"/>
        <v>250000</v>
      </c>
      <c r="G66" s="20">
        <f t="shared" si="37"/>
        <v>250000</v>
      </c>
    </row>
    <row r="67" spans="1:7" s="8" customFormat="1" ht="12" customHeight="1" x14ac:dyDescent="0.25">
      <c r="A67" s="12" t="s">
        <v>49</v>
      </c>
      <c r="B67" s="13">
        <f>SUM(B68:B69)</f>
        <v>2580000</v>
      </c>
      <c r="C67" s="13">
        <f t="shared" ref="C67:D67" si="38">SUM(C68:C69)</f>
        <v>2478700</v>
      </c>
      <c r="D67" s="13">
        <f t="shared" si="38"/>
        <v>215000</v>
      </c>
      <c r="E67" s="13"/>
      <c r="F67" s="13">
        <f t="shared" ref="F67:G67" si="39">SUM(F68:F69)</f>
        <v>2580000</v>
      </c>
      <c r="G67" s="13">
        <f t="shared" si="39"/>
        <v>2580000</v>
      </c>
    </row>
    <row r="68" spans="1:7" s="8" customFormat="1" ht="12" customHeight="1" x14ac:dyDescent="0.25">
      <c r="A68" s="22" t="s">
        <v>50</v>
      </c>
      <c r="B68" s="20">
        <v>2400000</v>
      </c>
      <c r="C68" s="20">
        <v>2389000</v>
      </c>
      <c r="D68" s="20">
        <v>200000</v>
      </c>
      <c r="E68" s="21">
        <v>12</v>
      </c>
      <c r="F68" s="20">
        <f>+D68*E68</f>
        <v>2400000</v>
      </c>
      <c r="G68" s="20">
        <f t="shared" si="37"/>
        <v>2400000</v>
      </c>
    </row>
    <row r="69" spans="1:7" s="8" customFormat="1" ht="12" customHeight="1" x14ac:dyDescent="0.25">
      <c r="A69" s="22" t="s">
        <v>82</v>
      </c>
      <c r="B69" s="20">
        <v>180000</v>
      </c>
      <c r="C69" s="20">
        <v>89700</v>
      </c>
      <c r="D69" s="20">
        <v>15000</v>
      </c>
      <c r="E69" s="21">
        <v>12</v>
      </c>
      <c r="F69" s="20">
        <f>+D69*E69</f>
        <v>180000</v>
      </c>
      <c r="G69" s="20">
        <f t="shared" ref="G69" si="40">+F69</f>
        <v>180000</v>
      </c>
    </row>
    <row r="70" spans="1:7" s="8" customFormat="1" ht="12" customHeight="1" x14ac:dyDescent="0.25">
      <c r="A70" s="12" t="s">
        <v>51</v>
      </c>
      <c r="B70" s="13">
        <f>SUM(B71:B78)</f>
        <v>11070000</v>
      </c>
      <c r="C70" s="13">
        <f t="shared" ref="C70:D70" si="41">SUM(C71:C78)</f>
        <v>7995724</v>
      </c>
      <c r="D70" s="13">
        <f t="shared" si="41"/>
        <v>1530000</v>
      </c>
      <c r="E70" s="13"/>
      <c r="F70" s="13">
        <f t="shared" ref="F70:G70" si="42">SUM(F71:F78)</f>
        <v>11760000</v>
      </c>
      <c r="G70" s="13">
        <f t="shared" si="42"/>
        <v>11760000</v>
      </c>
    </row>
    <row r="71" spans="1:7" s="8" customFormat="1" ht="12" customHeight="1" x14ac:dyDescent="0.25">
      <c r="A71" s="22" t="s">
        <v>52</v>
      </c>
      <c r="B71" s="20">
        <v>120000</v>
      </c>
      <c r="C71" s="20">
        <v>0</v>
      </c>
      <c r="D71" s="20">
        <v>150000</v>
      </c>
      <c r="E71" s="21">
        <v>1</v>
      </c>
      <c r="F71" s="20">
        <f t="shared" ref="F71:F78" si="43">+D71*E71</f>
        <v>150000</v>
      </c>
      <c r="G71" s="20">
        <f t="shared" si="37"/>
        <v>150000</v>
      </c>
    </row>
    <row r="72" spans="1:7" s="8" customFormat="1" ht="12" customHeight="1" x14ac:dyDescent="0.25">
      <c r="A72" s="22" t="s">
        <v>53</v>
      </c>
      <c r="B72" s="20">
        <v>2160000</v>
      </c>
      <c r="C72" s="20">
        <v>400000</v>
      </c>
      <c r="D72" s="20">
        <v>180000</v>
      </c>
      <c r="E72" s="21">
        <v>12</v>
      </c>
      <c r="F72" s="20">
        <f t="shared" si="43"/>
        <v>2160000</v>
      </c>
      <c r="G72" s="20">
        <f t="shared" si="37"/>
        <v>2160000</v>
      </c>
    </row>
    <row r="73" spans="1:7" s="8" customFormat="1" ht="12" customHeight="1" x14ac:dyDescent="0.25">
      <c r="A73" s="22" t="s">
        <v>54</v>
      </c>
      <c r="B73" s="20">
        <v>840000</v>
      </c>
      <c r="C73" s="20">
        <v>781870</v>
      </c>
      <c r="D73" s="20">
        <v>85000</v>
      </c>
      <c r="E73" s="21">
        <v>12</v>
      </c>
      <c r="F73" s="20">
        <f t="shared" si="43"/>
        <v>1020000</v>
      </c>
      <c r="G73" s="20">
        <f t="shared" si="37"/>
        <v>1020000</v>
      </c>
    </row>
    <row r="74" spans="1:7" s="8" customFormat="1" ht="12" customHeight="1" x14ac:dyDescent="0.25">
      <c r="A74" s="22" t="s">
        <v>3</v>
      </c>
      <c r="B74" s="20">
        <v>960000</v>
      </c>
      <c r="C74" s="20">
        <v>327800</v>
      </c>
      <c r="D74" s="20">
        <v>80000</v>
      </c>
      <c r="E74" s="21">
        <v>12</v>
      </c>
      <c r="F74" s="20">
        <f t="shared" si="43"/>
        <v>960000</v>
      </c>
      <c r="G74" s="20">
        <f t="shared" si="37"/>
        <v>960000</v>
      </c>
    </row>
    <row r="75" spans="1:7" s="8" customFormat="1" ht="12" customHeight="1" x14ac:dyDescent="0.25">
      <c r="A75" s="22" t="s">
        <v>55</v>
      </c>
      <c r="B75" s="20">
        <v>3000000</v>
      </c>
      <c r="C75" s="20">
        <v>2887454</v>
      </c>
      <c r="D75" s="20">
        <v>280000</v>
      </c>
      <c r="E75" s="21">
        <v>12</v>
      </c>
      <c r="F75" s="20">
        <f t="shared" si="43"/>
        <v>3360000</v>
      </c>
      <c r="G75" s="20">
        <f t="shared" si="37"/>
        <v>3360000</v>
      </c>
    </row>
    <row r="76" spans="1:7" s="8" customFormat="1" ht="12" customHeight="1" x14ac:dyDescent="0.25">
      <c r="A76" s="22" t="s">
        <v>56</v>
      </c>
      <c r="B76" s="20">
        <v>180000</v>
      </c>
      <c r="C76" s="20">
        <v>30000</v>
      </c>
      <c r="D76" s="20">
        <v>15000</v>
      </c>
      <c r="E76" s="21">
        <v>12</v>
      </c>
      <c r="F76" s="20">
        <f t="shared" ref="F76" si="44">+D76*E76</f>
        <v>180000</v>
      </c>
      <c r="G76" s="20">
        <f t="shared" ref="G76" si="45">+F76</f>
        <v>180000</v>
      </c>
    </row>
    <row r="77" spans="1:7" s="8" customFormat="1" ht="12" customHeight="1" x14ac:dyDescent="0.25">
      <c r="A77" s="22" t="s">
        <v>57</v>
      </c>
      <c r="B77" s="20">
        <v>450000</v>
      </c>
      <c r="C77" s="20">
        <v>407000</v>
      </c>
      <c r="D77" s="20">
        <v>450000</v>
      </c>
      <c r="E77" s="21">
        <v>1</v>
      </c>
      <c r="F77" s="20">
        <f t="shared" si="43"/>
        <v>450000</v>
      </c>
      <c r="G77" s="20">
        <f t="shared" si="37"/>
        <v>450000</v>
      </c>
    </row>
    <row r="78" spans="1:7" s="8" customFormat="1" ht="12" customHeight="1" x14ac:dyDescent="0.25">
      <c r="A78" s="22" t="s">
        <v>58</v>
      </c>
      <c r="B78" s="20">
        <v>3360000</v>
      </c>
      <c r="C78" s="20">
        <v>3161600</v>
      </c>
      <c r="D78" s="20">
        <v>290000</v>
      </c>
      <c r="E78" s="21">
        <v>12</v>
      </c>
      <c r="F78" s="20">
        <f t="shared" si="43"/>
        <v>3480000</v>
      </c>
      <c r="G78" s="20">
        <f t="shared" si="37"/>
        <v>3480000</v>
      </c>
    </row>
    <row r="79" spans="1:7" s="8" customFormat="1" ht="12" customHeight="1" x14ac:dyDescent="0.25">
      <c r="A79" s="12" t="s">
        <v>61</v>
      </c>
      <c r="B79" s="13">
        <f>+B80</f>
        <v>480000</v>
      </c>
      <c r="C79" s="13">
        <f t="shared" ref="C79:G79" si="46">+C80</f>
        <v>5960000</v>
      </c>
      <c r="D79" s="13">
        <f t="shared" si="46"/>
        <v>2000000</v>
      </c>
      <c r="E79" s="13"/>
      <c r="F79" s="13">
        <f t="shared" si="46"/>
        <v>2000000</v>
      </c>
      <c r="G79" s="13">
        <f t="shared" si="46"/>
        <v>2000000</v>
      </c>
    </row>
    <row r="80" spans="1:7" s="8" customFormat="1" ht="12" customHeight="1" x14ac:dyDescent="0.25">
      <c r="A80" s="22" t="s">
        <v>59</v>
      </c>
      <c r="B80" s="20">
        <v>480000</v>
      </c>
      <c r="C80" s="20">
        <v>5960000</v>
      </c>
      <c r="D80" s="20">
        <v>2000000</v>
      </c>
      <c r="E80" s="21">
        <v>1</v>
      </c>
      <c r="F80" s="20">
        <f>+D80*E80</f>
        <v>2000000</v>
      </c>
      <c r="G80" s="20">
        <f t="shared" si="37"/>
        <v>2000000</v>
      </c>
    </row>
    <row r="81" spans="1:9" s="8" customFormat="1" ht="12" customHeight="1" x14ac:dyDescent="0.25">
      <c r="A81" s="23" t="s">
        <v>7</v>
      </c>
      <c r="B81" s="13">
        <f>+B15+B29+B34+B36+B39+B43+B47+B57+B62+B67+B70</f>
        <v>132237352</v>
      </c>
      <c r="C81" s="13">
        <f t="shared" ref="C81:G81" si="47">+C15+C29+C34+C36+C39+C43+C47+C57+C62+C67+C70</f>
        <v>112372805</v>
      </c>
      <c r="D81" s="13">
        <f t="shared" si="47"/>
        <v>17339499</v>
      </c>
      <c r="E81" s="13">
        <f t="shared" si="47"/>
        <v>0</v>
      </c>
      <c r="F81" s="13">
        <f t="shared" si="47"/>
        <v>33150294</v>
      </c>
      <c r="G81" s="13">
        <f t="shared" si="47"/>
        <v>143635528</v>
      </c>
    </row>
    <row r="82" spans="1:9" s="8" customFormat="1" ht="12" customHeight="1" x14ac:dyDescent="0.25">
      <c r="A82" s="24" t="s">
        <v>62</v>
      </c>
      <c r="B82" s="25">
        <v>480000</v>
      </c>
      <c r="C82" s="25">
        <f t="shared" ref="C82:D82" si="48">+C79</f>
        <v>5960000</v>
      </c>
      <c r="D82" s="25">
        <f t="shared" si="48"/>
        <v>2000000</v>
      </c>
      <c r="E82" s="25"/>
      <c r="F82" s="25">
        <f t="shared" ref="F82:G82" si="49">+F79</f>
        <v>2000000</v>
      </c>
      <c r="G82" s="25">
        <f t="shared" si="49"/>
        <v>2000000</v>
      </c>
    </row>
    <row r="83" spans="1:9" s="8" customFormat="1" ht="12" customHeight="1" x14ac:dyDescent="0.25">
      <c r="B83" s="19"/>
      <c r="C83" s="19"/>
      <c r="D83" s="19"/>
      <c r="E83" s="19"/>
      <c r="F83" s="26"/>
      <c r="G83" s="19"/>
    </row>
    <row r="84" spans="1:9" s="8" customFormat="1" ht="12" customHeight="1" x14ac:dyDescent="0.25">
      <c r="A84" s="35" t="s">
        <v>68</v>
      </c>
      <c r="B84" s="34">
        <f>+B81+B82</f>
        <v>132717352</v>
      </c>
      <c r="C84" s="34">
        <f t="shared" ref="C84:D84" si="50">+C81+C82</f>
        <v>118332805</v>
      </c>
      <c r="D84" s="34">
        <f t="shared" si="50"/>
        <v>19339499</v>
      </c>
      <c r="E84" s="35"/>
      <c r="F84" s="34">
        <f t="shared" ref="F84:G84" si="51">+F81+F82</f>
        <v>35150294</v>
      </c>
      <c r="G84" s="34">
        <f t="shared" si="51"/>
        <v>145635528</v>
      </c>
      <c r="I84" s="40"/>
    </row>
    <row r="85" spans="1:9" s="8" customFormat="1" ht="12" customHeight="1" x14ac:dyDescent="0.25">
      <c r="D85" s="26"/>
      <c r="E85" s="26"/>
      <c r="G85" s="26"/>
    </row>
    <row r="86" spans="1:9" s="8" customFormat="1" ht="12" customHeight="1" x14ac:dyDescent="0.25">
      <c r="A86" s="54" t="s">
        <v>95</v>
      </c>
      <c r="B86" s="54"/>
      <c r="C86" s="54"/>
      <c r="D86" s="54"/>
      <c r="E86" s="54"/>
      <c r="F86" s="54"/>
      <c r="G86" s="34">
        <f>+G10-G84</f>
        <v>4364472</v>
      </c>
    </row>
    <row r="87" spans="1:9" s="8" customFormat="1" ht="12" customHeight="1" x14ac:dyDescent="0.25">
      <c r="D87" s="26"/>
      <c r="E87" s="26"/>
      <c r="G87" s="26"/>
    </row>
    <row r="88" spans="1:9" s="8" customFormat="1" ht="14.25" customHeight="1" x14ac:dyDescent="0.25">
      <c r="A88" s="51" t="s">
        <v>96</v>
      </c>
      <c r="B88" s="51"/>
      <c r="C88" s="51"/>
      <c r="D88" s="51"/>
      <c r="E88" s="51"/>
      <c r="F88" s="51"/>
      <c r="G88" s="26"/>
    </row>
    <row r="89" spans="1:9" s="8" customFormat="1" ht="12" customHeight="1" x14ac:dyDescent="0.25">
      <c r="D89" s="26"/>
      <c r="E89" s="26"/>
      <c r="G89" s="26"/>
    </row>
    <row r="90" spans="1:9" s="8" customFormat="1" ht="12" customHeight="1" x14ac:dyDescent="0.25">
      <c r="A90" s="27" t="s">
        <v>8</v>
      </c>
      <c r="B90" s="27" t="s">
        <v>10</v>
      </c>
      <c r="C90" s="36"/>
      <c r="D90" s="27" t="s">
        <v>11</v>
      </c>
      <c r="E90" s="27"/>
      <c r="F90" s="27" t="s">
        <v>12</v>
      </c>
      <c r="G90" s="26"/>
    </row>
    <row r="91" spans="1:9" s="8" customFormat="1" ht="12" customHeight="1" x14ac:dyDescent="0.25">
      <c r="A91" s="9" t="s">
        <v>63</v>
      </c>
      <c r="B91" s="10"/>
      <c r="C91" s="10"/>
      <c r="D91" s="28"/>
      <c r="E91" s="28"/>
      <c r="F91" s="10">
        <f>+G86</f>
        <v>4364472</v>
      </c>
      <c r="G91" s="26"/>
    </row>
    <row r="92" spans="1:9" s="8" customFormat="1" ht="12" customHeight="1" x14ac:dyDescent="0.25">
      <c r="A92" s="9"/>
      <c r="B92" s="10"/>
      <c r="C92" s="10"/>
      <c r="D92" s="28"/>
      <c r="E92" s="28"/>
      <c r="F92" s="10">
        <f>+B92*D92</f>
        <v>0</v>
      </c>
      <c r="G92" s="26"/>
    </row>
    <row r="93" spans="1:9" s="8" customFormat="1" ht="12" customHeight="1" x14ac:dyDescent="0.25">
      <c r="A93" s="29" t="s">
        <v>13</v>
      </c>
      <c r="B93" s="25">
        <f t="shared" ref="B93:F93" si="52">SUM(B91:B92)</f>
        <v>0</v>
      </c>
      <c r="C93" s="25"/>
      <c r="D93" s="30"/>
      <c r="E93" s="30"/>
      <c r="F93" s="25">
        <f t="shared" si="52"/>
        <v>4364472</v>
      </c>
      <c r="G93" s="26"/>
    </row>
    <row r="94" spans="1:9" s="8" customFormat="1" ht="12" customHeight="1" x14ac:dyDescent="0.25">
      <c r="D94" s="26"/>
      <c r="E94" s="26"/>
      <c r="G94" s="26"/>
    </row>
    <row r="95" spans="1:9" s="8" customFormat="1" ht="12" customHeight="1" x14ac:dyDescent="0.25">
      <c r="D95" s="26"/>
      <c r="E95" s="26"/>
      <c r="G95" s="26"/>
    </row>
    <row r="96" spans="1:9" s="8" customFormat="1" ht="14.25" customHeight="1" x14ac:dyDescent="0.25">
      <c r="A96" s="49" t="s">
        <v>97</v>
      </c>
      <c r="B96" s="50"/>
      <c r="C96" s="41"/>
      <c r="D96" s="15"/>
      <c r="E96" s="15"/>
      <c r="F96" s="15"/>
      <c r="G96" s="26"/>
    </row>
    <row r="97" spans="1:7" s="8" customFormat="1" ht="12" customHeight="1" x14ac:dyDescent="0.25">
      <c r="C97" s="42"/>
      <c r="D97" s="26"/>
      <c r="E97" s="26"/>
      <c r="G97" s="19"/>
    </row>
    <row r="98" spans="1:7" s="8" customFormat="1" ht="12" customHeight="1" x14ac:dyDescent="0.25">
      <c r="A98" s="31" t="s">
        <v>14</v>
      </c>
      <c r="B98" s="28">
        <f>+G10</f>
        <v>150000000</v>
      </c>
      <c r="C98" s="43"/>
      <c r="D98" s="26"/>
      <c r="E98" s="26"/>
      <c r="F98" s="19"/>
      <c r="G98" s="19"/>
    </row>
    <row r="99" spans="1:7" s="8" customFormat="1" ht="12" customHeight="1" x14ac:dyDescent="0.25">
      <c r="A99" s="31" t="s">
        <v>15</v>
      </c>
      <c r="B99" s="28">
        <f>+G84</f>
        <v>145635528</v>
      </c>
      <c r="C99" s="43"/>
      <c r="D99" s="26"/>
      <c r="E99" s="26"/>
      <c r="F99" s="32"/>
      <c r="G99" s="19"/>
    </row>
    <row r="100" spans="1:7" s="8" customFormat="1" ht="12" customHeight="1" x14ac:dyDescent="0.25">
      <c r="A100" s="31" t="s">
        <v>16</v>
      </c>
      <c r="B100" s="33">
        <f>+F93</f>
        <v>4364472</v>
      </c>
      <c r="C100" s="44"/>
      <c r="D100" s="26"/>
      <c r="E100" s="26"/>
      <c r="G100" s="19"/>
    </row>
    <row r="101" spans="1:7" s="8" customFormat="1" ht="12" customHeight="1" x14ac:dyDescent="0.25">
      <c r="A101" s="23" t="s">
        <v>17</v>
      </c>
      <c r="B101" s="18">
        <f>B98-B99-B100</f>
        <v>0</v>
      </c>
      <c r="C101" s="17"/>
      <c r="D101" s="26"/>
      <c r="E101" s="26"/>
    </row>
    <row r="103" spans="1:7" ht="12" customHeight="1" x14ac:dyDescent="0.25">
      <c r="B103" s="2"/>
      <c r="C103" s="2"/>
      <c r="D103" s="5"/>
      <c r="E103" s="5"/>
      <c r="F103" s="2"/>
    </row>
    <row r="104" spans="1:7" ht="12" customHeight="1" x14ac:dyDescent="0.25">
      <c r="B104" s="2"/>
      <c r="C104" s="2"/>
      <c r="D104" s="5"/>
      <c r="E104" s="5"/>
      <c r="F104" s="2"/>
    </row>
    <row r="105" spans="1:7" ht="12" customHeight="1" x14ac:dyDescent="0.25">
      <c r="A105" s="6"/>
      <c r="B105" s="4"/>
      <c r="C105" s="4"/>
      <c r="D105" s="7"/>
      <c r="E105" s="7"/>
      <c r="F105" s="4"/>
    </row>
  </sheetData>
  <mergeCells count="16">
    <mergeCell ref="F13:F14"/>
    <mergeCell ref="G13:G14"/>
    <mergeCell ref="A96:B96"/>
    <mergeCell ref="A88:F88"/>
    <mergeCell ref="A1:G1"/>
    <mergeCell ref="A2:G2"/>
    <mergeCell ref="A3:G3"/>
    <mergeCell ref="A86:F86"/>
    <mergeCell ref="A12:C12"/>
    <mergeCell ref="A6:C6"/>
    <mergeCell ref="D6:G6"/>
    <mergeCell ref="D12:G12"/>
    <mergeCell ref="B13:B14"/>
    <mergeCell ref="C13:C14"/>
    <mergeCell ref="D13:D14"/>
    <mergeCell ref="E13:E14"/>
  </mergeCells>
  <printOptions horizontalCentered="1"/>
  <pageMargins left="0.39370078740157483" right="0.39370078740157483" top="0.74803149606299213" bottom="0.74803149606299213" header="0.31496062992125984" footer="0.31496062992125984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2012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GERENCIA HIT</cp:lastModifiedBy>
  <cp:lastPrinted>2018-10-10T16:48:54Z</cp:lastPrinted>
  <dcterms:created xsi:type="dcterms:W3CDTF">2012-02-24T20:51:27Z</dcterms:created>
  <dcterms:modified xsi:type="dcterms:W3CDTF">2020-10-14T23:48:16Z</dcterms:modified>
</cp:coreProperties>
</file>